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5030" windowHeight="8115" activeTab="2"/>
  </bookViews>
  <sheets>
    <sheet name="PLAN DE FINANCEMENT" sheetId="1" r:id="rId1"/>
    <sheet name="compte de resultat" sheetId="2" r:id="rId2"/>
    <sheet name="SIG" sheetId="3" r:id="rId3"/>
    <sheet name="ratios" sheetId="4" r:id="rId4"/>
    <sheet name="Feuil5" sheetId="5" r:id="rId5"/>
  </sheets>
  <calcPr calcId="125725"/>
</workbook>
</file>

<file path=xl/calcChain.xml><?xml version="1.0" encoding="utf-8"?>
<calcChain xmlns="http://schemas.openxmlformats.org/spreadsheetml/2006/main">
  <c r="D6" i="3"/>
  <c r="D8" s="1"/>
  <c r="D12" s="1"/>
  <c r="D16" s="1"/>
  <c r="D19" s="1"/>
  <c r="D22" s="1"/>
  <c r="D17"/>
  <c r="D20"/>
  <c r="D14"/>
  <c r="D13"/>
  <c r="D10"/>
  <c r="D5"/>
  <c r="E9" s="1"/>
  <c r="F17" i="1"/>
  <c r="D10" i="4"/>
  <c r="C35" i="2"/>
  <c r="C28"/>
  <c r="F19"/>
  <c r="C38" s="1"/>
  <c r="E38" s="1"/>
  <c r="H8"/>
  <c r="H19" s="1"/>
  <c r="F12" i="1"/>
  <c r="E20" i="3" l="1"/>
  <c r="E14"/>
  <c r="E10"/>
  <c r="E12"/>
  <c r="E17"/>
  <c r="E13"/>
  <c r="H22" i="2"/>
  <c r="F20"/>
  <c r="F20" i="1"/>
  <c r="H13" s="1"/>
  <c r="F22" i="2"/>
  <c r="E8" i="3" l="1"/>
  <c r="H20" i="1"/>
  <c r="J13" s="1"/>
  <c r="E16" i="3" l="1"/>
  <c r="E19"/>
  <c r="D26" l="1"/>
  <c r="E26" s="1"/>
  <c r="E22"/>
</calcChain>
</file>

<file path=xl/sharedStrings.xml><?xml version="1.0" encoding="utf-8"?>
<sst xmlns="http://schemas.openxmlformats.org/spreadsheetml/2006/main" count="74" uniqueCount="64">
  <si>
    <t>apport</t>
  </si>
  <si>
    <t>compte courant</t>
  </si>
  <si>
    <t>caution</t>
  </si>
  <si>
    <t>aménagement</t>
  </si>
  <si>
    <t>machines</t>
  </si>
  <si>
    <t>informatique</t>
  </si>
  <si>
    <t>véhicule</t>
  </si>
  <si>
    <t>stock</t>
  </si>
  <si>
    <t>frais Ets</t>
  </si>
  <si>
    <t>trésorerie</t>
  </si>
  <si>
    <t>TVA</t>
  </si>
  <si>
    <t>TOTAL</t>
  </si>
  <si>
    <t>EMPRUNT</t>
  </si>
  <si>
    <t>BESOINS</t>
  </si>
  <si>
    <t>RESSOURCES</t>
  </si>
  <si>
    <t>Achats</t>
  </si>
  <si>
    <t>charges externes</t>
  </si>
  <si>
    <t>impôts et taxes</t>
  </si>
  <si>
    <t>rémunération personnel</t>
  </si>
  <si>
    <t>charges salariales</t>
  </si>
  <si>
    <t>DAP</t>
  </si>
  <si>
    <t>ch financiéres</t>
  </si>
  <si>
    <t>CA</t>
  </si>
  <si>
    <t>CHARGES</t>
  </si>
  <si>
    <t>PRODUITS</t>
  </si>
  <si>
    <t>BENEFICE</t>
  </si>
  <si>
    <t>s / total</t>
  </si>
  <si>
    <t>cv</t>
  </si>
  <si>
    <t>total CV</t>
  </si>
  <si>
    <t>CF</t>
  </si>
  <si>
    <t>TMCV</t>
  </si>
  <si>
    <t>SR</t>
  </si>
  <si>
    <t>COMPTE DE RESULTAT</t>
  </si>
  <si>
    <t>CHIFFRE D AFFAIRES</t>
  </si>
  <si>
    <t>achats utilisés</t>
  </si>
  <si>
    <t>MARGE BRUTE</t>
  </si>
  <si>
    <t>approvisionnement</t>
  </si>
  <si>
    <t>VALEUR AJOUTEE</t>
  </si>
  <si>
    <t>charges du personnel</t>
  </si>
  <si>
    <t>EBE</t>
  </si>
  <si>
    <t>dotations aux amortissements</t>
  </si>
  <si>
    <t>RESULTAT D EXPLOITATION</t>
  </si>
  <si>
    <t>charges financiéres</t>
  </si>
  <si>
    <t>RESULTAT COURANT</t>
  </si>
  <si>
    <t>autres charges</t>
  </si>
  <si>
    <t>autres produits</t>
  </si>
  <si>
    <t>RESULTAT NET</t>
  </si>
  <si>
    <t>MOYENNE
PROFESSIONNELLE</t>
  </si>
  <si>
    <t>REALISATIONS 2009</t>
  </si>
  <si>
    <t>%</t>
  </si>
  <si>
    <t>FONDS DE ROULEMENT</t>
  </si>
  <si>
    <t>BESOIN EN FONDS DE ROULEMENT</t>
  </si>
  <si>
    <t>TRESORERIE</t>
  </si>
  <si>
    <t>AUTONOMIE FINANCIERE</t>
  </si>
  <si>
    <t>DELAIS CLIENTS</t>
  </si>
  <si>
    <t>DELAIS FOURNISSEURS</t>
  </si>
  <si>
    <t>moyenne
professionnelle</t>
  </si>
  <si>
    <t>++</t>
  </si>
  <si>
    <t>--</t>
  </si>
  <si>
    <t>mat 1</t>
  </si>
  <si>
    <t>entretien</t>
  </si>
  <si>
    <t>outillage</t>
  </si>
  <si>
    <t>eau</t>
  </si>
  <si>
    <t>energie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</si>
</sst>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2" xfId="0" applyBorder="1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4" fillId="2" borderId="2" xfId="0" applyFont="1" applyFill="1" applyBorder="1"/>
    <xf numFmtId="3" fontId="4" fillId="2" borderId="0" xfId="0" applyNumberFormat="1" applyFont="1" applyFill="1" applyBorder="1"/>
    <xf numFmtId="10" fontId="0" fillId="0" borderId="0" xfId="1" applyNumberFormat="1" applyFont="1"/>
    <xf numFmtId="3" fontId="5" fillId="0" borderId="4" xfId="0" applyNumberFormat="1" applyFont="1" applyBorder="1"/>
    <xf numFmtId="3" fontId="0" fillId="0" borderId="4" xfId="0" applyNumberFormat="1" applyBorder="1"/>
    <xf numFmtId="0" fontId="2" fillId="0" borderId="0" xfId="0" applyFont="1"/>
    <xf numFmtId="0" fontId="0" fillId="0" borderId="7" xfId="0" applyBorder="1"/>
    <xf numFmtId="10" fontId="0" fillId="0" borderId="7" xfId="0" applyNumberFormat="1" applyBorder="1"/>
    <xf numFmtId="0" fontId="0" fillId="0" borderId="8" xfId="0" applyBorder="1"/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quotePrefix="1" applyFont="1"/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7" xfId="0" applyNumberFormat="1" applyBorder="1"/>
    <xf numFmtId="0" fontId="0" fillId="0" borderId="6" xfId="0" applyBorder="1"/>
    <xf numFmtId="3" fontId="0" fillId="0" borderId="8" xfId="0" applyNumberFormat="1" applyBorder="1"/>
    <xf numFmtId="10" fontId="0" fillId="0" borderId="7" xfId="1" applyNumberFormat="1" applyFont="1" applyBorder="1"/>
    <xf numFmtId="10" fontId="0" fillId="0" borderId="8" xfId="1" applyNumberFormat="1" applyFont="1" applyBorder="1"/>
    <xf numFmtId="3" fontId="2" fillId="0" borderId="7" xfId="0" applyNumberFormat="1" applyFont="1" applyBorder="1"/>
    <xf numFmtId="9" fontId="2" fillId="0" borderId="7" xfId="0" applyNumberFormat="1" applyFont="1" applyBorder="1"/>
    <xf numFmtId="10" fontId="2" fillId="0" borderId="7" xfId="1" applyNumberFormat="1" applyFont="1" applyBorder="1"/>
    <xf numFmtId="10" fontId="2" fillId="0" borderId="7" xfId="0" applyNumberFormat="1" applyFont="1" applyBorder="1"/>
    <xf numFmtId="0" fontId="2" fillId="2" borderId="0" xfId="0" applyFont="1" applyFill="1"/>
    <xf numFmtId="0" fontId="4" fillId="2" borderId="0" xfId="0" applyFont="1" applyFill="1"/>
    <xf numFmtId="3" fontId="4" fillId="2" borderId="0" xfId="0" applyNumberFormat="1" applyFont="1" applyFill="1"/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2" fillId="2" borderId="0" xfId="0" applyNumberFormat="1" applyFont="1" applyFill="1" applyAlignment="1">
      <alignment horizontal="center"/>
    </xf>
    <xf numFmtId="9" fontId="4" fillId="0" borderId="7" xfId="0" applyNumberFormat="1" applyFont="1" applyBorder="1"/>
    <xf numFmtId="10" fontId="4" fillId="0" borderId="7" xfId="0" applyNumberFormat="1" applyFont="1" applyBorder="1"/>
    <xf numFmtId="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24</xdr:row>
      <xdr:rowOff>76201</xdr:rowOff>
    </xdr:from>
    <xdr:to>
      <xdr:col>6</xdr:col>
      <xdr:colOff>1390650</xdr:colOff>
      <xdr:row>28</xdr:row>
      <xdr:rowOff>19050</xdr:rowOff>
    </xdr:to>
    <xdr:sp macro="" textlink="">
      <xdr:nvSpPr>
        <xdr:cNvPr id="2" name="ZoneTexte 1"/>
        <xdr:cNvSpPr txBox="1"/>
      </xdr:nvSpPr>
      <xdr:spPr>
        <a:xfrm>
          <a:off x="2038350" y="4953001"/>
          <a:ext cx="5133975" cy="742949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fr-FR" sz="1400" b="1"/>
            <a:t>Hypothèse : pas</a:t>
          </a:r>
          <a:r>
            <a:rPr lang="fr-FR" sz="1400" b="1" baseline="0"/>
            <a:t> de TVA sur la caution</a:t>
          </a:r>
        </a:p>
        <a:p>
          <a:pPr algn="ctr"/>
          <a:r>
            <a:rPr lang="fr-FR" sz="1400" b="1" baseline="0"/>
            <a:t>si TVA alors total = 52 743 et l'emprunt = 43 093 soit 81.70%</a:t>
          </a:r>
          <a:endParaRPr lang="fr-FR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7</xdr:row>
      <xdr:rowOff>1</xdr:rowOff>
    </xdr:from>
    <xdr:to>
      <xdr:col>12</xdr:col>
      <xdr:colOff>628650</xdr:colOff>
      <xdr:row>11</xdr:row>
      <xdr:rowOff>171451</xdr:rowOff>
    </xdr:to>
    <xdr:sp macro="" textlink="">
      <xdr:nvSpPr>
        <xdr:cNvPr id="2" name="ZoneTexte 1"/>
        <xdr:cNvSpPr txBox="1"/>
      </xdr:nvSpPr>
      <xdr:spPr>
        <a:xfrm>
          <a:off x="7543800" y="1619251"/>
          <a:ext cx="52768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marge brute positive et &gt;</a:t>
          </a:r>
          <a:r>
            <a:rPr lang="fr-FR" sz="1100" baseline="0"/>
            <a:t> à la moyenne ( les achats representent 23 % au lieu de 17.66%.</a:t>
          </a:r>
        </a:p>
        <a:p>
          <a:r>
            <a:rPr lang="fr-FR" sz="1100" baseline="0"/>
            <a:t>idem pour la valeur ajoutée, par contre l'EBE est &lt; à la profession, à voir les charges du personnel .</a:t>
          </a:r>
        </a:p>
        <a:p>
          <a:r>
            <a:rPr lang="fr-FR" sz="1100" baseline="0"/>
            <a:t>10.51% de résultat net par rapport au CA , largement &lt; à la moyenne  professionnelle.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21"/>
  <sheetViews>
    <sheetView showGridLines="0" topLeftCell="C22" zoomScale="150" zoomScaleNormal="150" workbookViewId="0">
      <selection activeCell="F17" sqref="F17"/>
    </sheetView>
  </sheetViews>
  <sheetFormatPr baseColWidth="10" defaultRowHeight="15.75"/>
  <cols>
    <col min="5" max="5" width="20.875" customWidth="1"/>
    <col min="7" max="7" width="22.625" customWidth="1"/>
  </cols>
  <sheetData>
    <row r="3" spans="5:10" ht="18.75">
      <c r="E3" s="39" t="s">
        <v>13</v>
      </c>
      <c r="F3" s="39"/>
      <c r="G3" s="40" t="s">
        <v>14</v>
      </c>
      <c r="H3" s="39"/>
    </row>
    <row r="4" spans="5:10">
      <c r="G4" s="1"/>
      <c r="H4" s="4"/>
    </row>
    <row r="5" spans="5:10">
      <c r="E5" t="s">
        <v>8</v>
      </c>
      <c r="F5" s="3">
        <v>1500</v>
      </c>
      <c r="G5" s="1"/>
      <c r="H5" s="4"/>
    </row>
    <row r="6" spans="5:10">
      <c r="E6" t="s">
        <v>2</v>
      </c>
      <c r="F6" s="3">
        <v>1100</v>
      </c>
      <c r="G6" s="1" t="s">
        <v>0</v>
      </c>
      <c r="H6" s="4">
        <v>7650</v>
      </c>
    </row>
    <row r="7" spans="5:10">
      <c r="E7" t="s">
        <v>3</v>
      </c>
      <c r="F7" s="3">
        <v>9112</v>
      </c>
      <c r="G7" s="1" t="s">
        <v>1</v>
      </c>
      <c r="H7" s="4">
        <v>2000</v>
      </c>
    </row>
    <row r="8" spans="5:10">
      <c r="E8" t="s">
        <v>4</v>
      </c>
      <c r="F8" s="3">
        <v>20340</v>
      </c>
      <c r="G8" s="1"/>
      <c r="H8" s="4"/>
    </row>
    <row r="9" spans="5:10">
      <c r="E9" t="s">
        <v>5</v>
      </c>
      <c r="F9" s="3">
        <v>2434</v>
      </c>
      <c r="G9" s="1"/>
      <c r="H9" s="4"/>
    </row>
    <row r="10" spans="5:10">
      <c r="E10" t="s">
        <v>6</v>
      </c>
      <c r="F10" s="3">
        <v>1498</v>
      </c>
      <c r="G10" s="1"/>
      <c r="H10" s="4"/>
    </row>
    <row r="11" spans="5:10">
      <c r="F11" s="3"/>
      <c r="G11" s="1"/>
      <c r="H11" s="4"/>
    </row>
    <row r="12" spans="5:10">
      <c r="E12" t="s">
        <v>7</v>
      </c>
      <c r="F12" s="3">
        <f>5000/1.196</f>
        <v>4180.6020066889632</v>
      </c>
      <c r="G12" s="1"/>
      <c r="H12" s="4"/>
    </row>
    <row r="13" spans="5:10">
      <c r="F13" s="3"/>
      <c r="G13" s="5" t="s">
        <v>12</v>
      </c>
      <c r="H13" s="6">
        <f>F20-H6-H7</f>
        <v>42877.263999999996</v>
      </c>
      <c r="J13" s="7">
        <f>H13/H20</f>
        <v>0.81628588155667126</v>
      </c>
    </row>
    <row r="14" spans="5:10">
      <c r="E14" t="s">
        <v>9</v>
      </c>
      <c r="F14" s="3">
        <v>5000</v>
      </c>
      <c r="G14" s="1"/>
      <c r="H14" s="4"/>
    </row>
    <row r="15" spans="5:10">
      <c r="F15" s="3"/>
      <c r="G15" s="1"/>
      <c r="H15" s="4"/>
    </row>
    <row r="16" spans="5:10">
      <c r="F16" s="3"/>
      <c r="G16" s="1"/>
      <c r="H16" s="4"/>
    </row>
    <row r="17" spans="5:8">
      <c r="E17" t="s">
        <v>10</v>
      </c>
      <c r="F17" s="38">
        <f>(F7+F8+F9+F10+F12)*0.196</f>
        <v>7362.6619933110369</v>
      </c>
      <c r="G17" s="1"/>
      <c r="H17" s="4"/>
    </row>
    <row r="18" spans="5:8">
      <c r="F18" s="3"/>
      <c r="G18" s="1"/>
      <c r="H18" s="4"/>
    </row>
    <row r="19" spans="5:8">
      <c r="F19" s="3"/>
      <c r="G19" s="1"/>
      <c r="H19" s="4"/>
    </row>
    <row r="20" spans="5:8" ht="18.75">
      <c r="E20" t="s">
        <v>11</v>
      </c>
      <c r="F20" s="8">
        <f>SUM(F5:F19)</f>
        <v>52527.263999999996</v>
      </c>
      <c r="G20" s="1" t="s">
        <v>11</v>
      </c>
      <c r="H20" s="8">
        <f>SUM(H4:H19)</f>
        <v>52527.263999999996</v>
      </c>
    </row>
    <row r="21" spans="5:8">
      <c r="G21" s="1"/>
      <c r="H21" s="4"/>
    </row>
  </sheetData>
  <mergeCells count="2">
    <mergeCell ref="E3:F3"/>
    <mergeCell ref="G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39"/>
  <sheetViews>
    <sheetView showGridLines="0" workbookViewId="0">
      <selection activeCell="F20" sqref="F20"/>
    </sheetView>
  </sheetViews>
  <sheetFormatPr baseColWidth="10" defaultRowHeight="15.75"/>
  <cols>
    <col min="5" max="5" width="20.375" customWidth="1"/>
    <col min="7" max="7" width="22.875" customWidth="1"/>
  </cols>
  <sheetData>
    <row r="2" spans="5:8" ht="23.25">
      <c r="E2" s="43" t="s">
        <v>32</v>
      </c>
      <c r="F2" s="43"/>
      <c r="G2" s="43"/>
      <c r="H2" s="43"/>
    </row>
    <row r="5" spans="5:8">
      <c r="E5" s="41" t="s">
        <v>23</v>
      </c>
      <c r="F5" s="41"/>
      <c r="G5" s="42" t="s">
        <v>24</v>
      </c>
      <c r="H5" s="41"/>
    </row>
    <row r="6" spans="5:8">
      <c r="G6" s="1"/>
      <c r="H6" s="4"/>
    </row>
    <row r="7" spans="5:8">
      <c r="E7" t="s">
        <v>15</v>
      </c>
      <c r="F7" s="3">
        <v>10000</v>
      </c>
      <c r="G7" s="1" t="s">
        <v>22</v>
      </c>
      <c r="H7" s="4">
        <v>46200</v>
      </c>
    </row>
    <row r="8" spans="5:8">
      <c r="E8" t="s">
        <v>16</v>
      </c>
      <c r="F8" s="3">
        <v>13600</v>
      </c>
      <c r="G8" s="1"/>
      <c r="H8" s="4">
        <f>+F7*1.3</f>
        <v>13000</v>
      </c>
    </row>
    <row r="9" spans="5:8">
      <c r="E9" t="s">
        <v>17</v>
      </c>
      <c r="F9" s="3">
        <v>200</v>
      </c>
      <c r="G9" s="1"/>
      <c r="H9" s="4"/>
    </row>
    <row r="10" spans="5:8">
      <c r="E10" t="s">
        <v>18</v>
      </c>
      <c r="F10" s="3">
        <v>13200</v>
      </c>
      <c r="G10" s="1"/>
      <c r="H10" s="4"/>
    </row>
    <row r="11" spans="5:8">
      <c r="E11" t="s">
        <v>19</v>
      </c>
      <c r="F11" s="3">
        <v>3300</v>
      </c>
      <c r="G11" s="1"/>
      <c r="H11" s="4"/>
    </row>
    <row r="12" spans="5:8">
      <c r="E12" t="s">
        <v>20</v>
      </c>
      <c r="F12" s="3">
        <v>1822.4</v>
      </c>
      <c r="G12" s="1"/>
      <c r="H12" s="4"/>
    </row>
    <row r="13" spans="5:8">
      <c r="F13" s="3">
        <v>3390</v>
      </c>
      <c r="G13" s="1"/>
      <c r="H13" s="4"/>
    </row>
    <row r="14" spans="5:8">
      <c r="F14" s="3">
        <v>811.33</v>
      </c>
      <c r="G14" s="1"/>
      <c r="H14" s="4"/>
    </row>
    <row r="15" spans="5:8">
      <c r="F15" s="3">
        <v>499.33</v>
      </c>
      <c r="G15" s="1"/>
      <c r="H15" s="4"/>
    </row>
    <row r="16" spans="5:8">
      <c r="F16" s="3">
        <v>750</v>
      </c>
      <c r="G16" s="1"/>
      <c r="H16" s="4"/>
    </row>
    <row r="17" spans="2:8">
      <c r="E17" t="s">
        <v>21</v>
      </c>
      <c r="F17" s="3">
        <v>2365</v>
      </c>
      <c r="G17" s="1"/>
      <c r="H17" s="4"/>
    </row>
    <row r="18" spans="2:8">
      <c r="F18" s="3"/>
      <c r="G18" s="1"/>
      <c r="H18" s="4"/>
    </row>
    <row r="19" spans="2:8">
      <c r="E19" t="s">
        <v>26</v>
      </c>
      <c r="F19" s="9">
        <f>SUM(F7:F18)</f>
        <v>49938.060000000005</v>
      </c>
      <c r="G19" t="s">
        <v>26</v>
      </c>
      <c r="H19" s="9">
        <f>SUM(H7:H18)</f>
        <v>59200</v>
      </c>
    </row>
    <row r="20" spans="2:8">
      <c r="E20" s="31" t="s">
        <v>25</v>
      </c>
      <c r="F20" s="32">
        <f>+H19-F19</f>
        <v>9261.9399999999951</v>
      </c>
      <c r="G20" s="1"/>
      <c r="H20" s="4"/>
    </row>
    <row r="21" spans="2:8">
      <c r="F21" s="3"/>
      <c r="G21" s="1"/>
      <c r="H21" s="4"/>
    </row>
    <row r="22" spans="2:8">
      <c r="E22" t="s">
        <v>11</v>
      </c>
      <c r="F22" s="3">
        <f>SUM(F19:F21)</f>
        <v>59200</v>
      </c>
      <c r="G22" s="1" t="s">
        <v>11</v>
      </c>
      <c r="H22" s="4">
        <f>SUM(H19:H21)</f>
        <v>59200</v>
      </c>
    </row>
    <row r="23" spans="2:8">
      <c r="G23" s="1"/>
      <c r="H23" s="2"/>
    </row>
    <row r="24" spans="2:8">
      <c r="G24" s="1"/>
      <c r="H24" s="2"/>
    </row>
    <row r="28" spans="2:8">
      <c r="B28" t="s">
        <v>27</v>
      </c>
      <c r="C28" s="3">
        <f>F7</f>
        <v>10000</v>
      </c>
      <c r="D28" t="s">
        <v>59</v>
      </c>
    </row>
    <row r="29" spans="2:8">
      <c r="B29" t="s">
        <v>27</v>
      </c>
      <c r="C29">
        <v>600</v>
      </c>
      <c r="D29" t="s">
        <v>60</v>
      </c>
    </row>
    <row r="30" spans="2:8">
      <c r="B30" t="s">
        <v>27</v>
      </c>
      <c r="C30">
        <v>800</v>
      </c>
      <c r="D30" t="s">
        <v>61</v>
      </c>
    </row>
    <row r="31" spans="2:8">
      <c r="B31" t="s">
        <v>27</v>
      </c>
      <c r="C31">
        <v>500</v>
      </c>
      <c r="D31" t="s">
        <v>62</v>
      </c>
    </row>
    <row r="32" spans="2:8">
      <c r="B32" t="s">
        <v>27</v>
      </c>
      <c r="C32">
        <v>1000</v>
      </c>
      <c r="D32" t="s">
        <v>63</v>
      </c>
    </row>
    <row r="35" spans="2:6">
      <c r="B35" t="s">
        <v>28</v>
      </c>
      <c r="C35" s="9">
        <f>SUM(C28:C34)</f>
        <v>12900</v>
      </c>
    </row>
    <row r="38" spans="2:6">
      <c r="B38" t="s">
        <v>29</v>
      </c>
      <c r="C38" s="33">
        <f>F19-C35</f>
        <v>37038.060000000005</v>
      </c>
      <c r="E38" s="35">
        <f>C38/C39</f>
        <v>47357.192174913696</v>
      </c>
      <c r="F38" s="30" t="s">
        <v>31</v>
      </c>
    </row>
    <row r="39" spans="2:6">
      <c r="B39" t="s">
        <v>30</v>
      </c>
      <c r="C39" s="34">
        <v>0.78210000000000002</v>
      </c>
    </row>
  </sheetData>
  <mergeCells count="3">
    <mergeCell ref="E5:F5"/>
    <mergeCell ref="G5:H5"/>
    <mergeCell ref="E2:H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E27"/>
  <sheetViews>
    <sheetView showGridLines="0" tabSelected="1" topLeftCell="A7" workbookViewId="0">
      <selection activeCell="E35" sqref="E35"/>
    </sheetView>
  </sheetViews>
  <sheetFormatPr baseColWidth="10" defaultRowHeight="15.75"/>
  <cols>
    <col min="2" max="2" width="25.625" bestFit="1" customWidth="1"/>
    <col min="3" max="3" width="17.75" customWidth="1"/>
    <col min="4" max="4" width="17.625" customWidth="1"/>
  </cols>
  <sheetData>
    <row r="2" spans="2:5" ht="16.5" thickBot="1"/>
    <row r="3" spans="2:5" ht="32.25" thickBot="1">
      <c r="C3" s="16" t="s">
        <v>47</v>
      </c>
      <c r="D3" s="15" t="s">
        <v>48</v>
      </c>
      <c r="E3" s="17" t="s">
        <v>49</v>
      </c>
    </row>
    <row r="4" spans="2:5">
      <c r="C4" s="22"/>
      <c r="D4" s="22"/>
      <c r="E4" s="22"/>
    </row>
    <row r="5" spans="2:5">
      <c r="B5" s="10" t="s">
        <v>33</v>
      </c>
      <c r="C5" s="11"/>
      <c r="D5" s="26">
        <f>'compte de resultat'!H19</f>
        <v>59200</v>
      </c>
      <c r="E5" s="11"/>
    </row>
    <row r="6" spans="2:5">
      <c r="B6" t="s">
        <v>34</v>
      </c>
      <c r="C6" s="36">
        <v>0.23</v>
      </c>
      <c r="D6" s="21">
        <f>'compte de resultat'!F7</f>
        <v>10000</v>
      </c>
      <c r="E6" s="37">
        <v>0.17660000000000001</v>
      </c>
    </row>
    <row r="7" spans="2:5">
      <c r="C7" s="11"/>
      <c r="D7" s="21"/>
      <c r="E7" s="11"/>
    </row>
    <row r="8" spans="2:5">
      <c r="B8" s="10" t="s">
        <v>35</v>
      </c>
      <c r="C8" s="27">
        <v>0.77</v>
      </c>
      <c r="D8" s="26">
        <f>D5-D6</f>
        <v>49200</v>
      </c>
      <c r="E8" s="28">
        <f>D8/$D$5</f>
        <v>0.83108108108108103</v>
      </c>
    </row>
    <row r="9" spans="2:5">
      <c r="B9" t="s">
        <v>36</v>
      </c>
      <c r="C9" s="11"/>
      <c r="D9" s="21"/>
      <c r="E9" s="24">
        <f t="shared" ref="E9:E26" si="0">D9/$D$5</f>
        <v>0</v>
      </c>
    </row>
    <row r="10" spans="2:5">
      <c r="B10" t="s">
        <v>16</v>
      </c>
      <c r="C10" s="11"/>
      <c r="D10" s="21">
        <f>'compte de resultat'!F8</f>
        <v>13600</v>
      </c>
      <c r="E10" s="24">
        <f t="shared" si="0"/>
        <v>0.22972972972972974</v>
      </c>
    </row>
    <row r="11" spans="2:5">
      <c r="C11" s="11"/>
      <c r="D11" s="21"/>
      <c r="E11" s="24"/>
    </row>
    <row r="12" spans="2:5">
      <c r="B12" s="10" t="s">
        <v>37</v>
      </c>
      <c r="C12" s="27">
        <v>0.52</v>
      </c>
      <c r="D12" s="26">
        <f>D8-D10</f>
        <v>35600</v>
      </c>
      <c r="E12" s="28">
        <f t="shared" si="0"/>
        <v>0.60135135135135132</v>
      </c>
    </row>
    <row r="13" spans="2:5">
      <c r="B13" t="s">
        <v>17</v>
      </c>
      <c r="C13" s="11"/>
      <c r="D13" s="21">
        <f>'compte de resultat'!F9</f>
        <v>200</v>
      </c>
      <c r="E13" s="24">
        <f t="shared" si="0"/>
        <v>3.3783783783783786E-3</v>
      </c>
    </row>
    <row r="14" spans="2:5">
      <c r="B14" t="s">
        <v>38</v>
      </c>
      <c r="C14" s="11"/>
      <c r="D14" s="21">
        <f>'compte de resultat'!F10+'compte de resultat'!F11</f>
        <v>16500</v>
      </c>
      <c r="E14" s="24">
        <f t="shared" si="0"/>
        <v>0.27871621621621623</v>
      </c>
    </row>
    <row r="15" spans="2:5">
      <c r="C15" s="11"/>
      <c r="D15" s="21"/>
      <c r="E15" s="24"/>
    </row>
    <row r="16" spans="2:5">
      <c r="B16" s="10" t="s">
        <v>39</v>
      </c>
      <c r="C16" s="29">
        <v>0.29399999999999998</v>
      </c>
      <c r="D16" s="26">
        <f>D12-D13-D14</f>
        <v>18900</v>
      </c>
      <c r="E16" s="28">
        <f t="shared" si="0"/>
        <v>0.31925675675675674</v>
      </c>
    </row>
    <row r="17" spans="2:5">
      <c r="B17" t="s">
        <v>40</v>
      </c>
      <c r="C17" s="11"/>
      <c r="D17" s="21">
        <f>'compte de resultat'!F12+'compte de resultat'!F13+'compte de resultat'!F14+'compte de resultat'!F15+'compte de resultat'!F16</f>
        <v>7273.0599999999995</v>
      </c>
      <c r="E17" s="24">
        <f t="shared" si="0"/>
        <v>0.12285574324324323</v>
      </c>
    </row>
    <row r="18" spans="2:5">
      <c r="C18" s="11"/>
      <c r="D18" s="21"/>
      <c r="E18" s="24"/>
    </row>
    <row r="19" spans="2:5">
      <c r="B19" s="10" t="s">
        <v>41</v>
      </c>
      <c r="C19" s="27">
        <v>0.25</v>
      </c>
      <c r="D19" s="26">
        <f>D16-D17</f>
        <v>11626.94</v>
      </c>
      <c r="E19" s="28">
        <f t="shared" si="0"/>
        <v>0.19640101351351352</v>
      </c>
    </row>
    <row r="20" spans="2:5">
      <c r="B20" t="s">
        <v>42</v>
      </c>
      <c r="C20" s="11"/>
      <c r="D20" s="21">
        <f>'compte de resultat'!F17</f>
        <v>2365</v>
      </c>
      <c r="E20" s="24">
        <f t="shared" si="0"/>
        <v>3.9949324324324326E-2</v>
      </c>
    </row>
    <row r="21" spans="2:5">
      <c r="C21" s="11"/>
      <c r="D21" s="21"/>
      <c r="E21" s="24"/>
    </row>
    <row r="22" spans="2:5">
      <c r="B22" s="10" t="s">
        <v>43</v>
      </c>
      <c r="C22" s="27">
        <v>0.23</v>
      </c>
      <c r="D22" s="26">
        <f>D19-D20</f>
        <v>9261.94</v>
      </c>
      <c r="E22" s="28">
        <f t="shared" si="0"/>
        <v>0.1564516891891892</v>
      </c>
    </row>
    <row r="23" spans="2:5">
      <c r="B23" t="s">
        <v>44</v>
      </c>
      <c r="C23" s="11"/>
      <c r="D23" s="21"/>
      <c r="E23" s="24"/>
    </row>
    <row r="24" spans="2:5">
      <c r="B24" t="s">
        <v>45</v>
      </c>
      <c r="C24" s="11"/>
      <c r="D24" s="21"/>
      <c r="E24" s="24"/>
    </row>
    <row r="25" spans="2:5">
      <c r="C25" s="11"/>
      <c r="D25" s="21"/>
      <c r="E25" s="24"/>
    </row>
    <row r="26" spans="2:5" ht="16.5" thickBot="1">
      <c r="B26" s="10" t="s">
        <v>46</v>
      </c>
      <c r="C26" s="13"/>
      <c r="D26" s="23">
        <f>D22-D23+D24</f>
        <v>9261.94</v>
      </c>
      <c r="E26" s="25">
        <f t="shared" si="0"/>
        <v>0.1564516891891892</v>
      </c>
    </row>
    <row r="27" spans="2:5">
      <c r="D27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:F16"/>
  <sheetViews>
    <sheetView showGridLines="0" workbookViewId="0">
      <selection activeCell="H13" sqref="H13"/>
    </sheetView>
  </sheetViews>
  <sheetFormatPr baseColWidth="10" defaultRowHeight="15.75"/>
  <cols>
    <col min="3" max="3" width="30" bestFit="1" customWidth="1"/>
    <col min="5" max="5" width="14.625" customWidth="1"/>
  </cols>
  <sheetData>
    <row r="3" spans="3:6" ht="16.5" thickBot="1"/>
    <row r="4" spans="3:6" ht="32.25" thickBot="1">
      <c r="D4" s="17">
        <v>2009</v>
      </c>
      <c r="E4" s="16" t="s">
        <v>56</v>
      </c>
    </row>
    <row r="5" spans="3:6" ht="16.5" thickBot="1">
      <c r="D5" s="19"/>
      <c r="E5" s="11"/>
    </row>
    <row r="6" spans="3:6" ht="16.5" thickBot="1">
      <c r="C6" s="14" t="s">
        <v>50</v>
      </c>
      <c r="D6" s="20">
        <v>22836.06</v>
      </c>
      <c r="E6" s="11"/>
    </row>
    <row r="7" spans="3:6" ht="16.5" thickBot="1">
      <c r="C7" s="10"/>
      <c r="D7" s="20"/>
      <c r="E7" s="11"/>
    </row>
    <row r="8" spans="3:6" ht="16.5" thickBot="1">
      <c r="C8" s="14" t="s">
        <v>51</v>
      </c>
      <c r="D8" s="20">
        <v>12812</v>
      </c>
      <c r="E8" s="11"/>
    </row>
    <row r="9" spans="3:6" ht="16.5" thickBot="1">
      <c r="C9" s="10"/>
      <c r="D9" s="20"/>
      <c r="E9" s="11"/>
    </row>
    <row r="10" spans="3:6" ht="16.5" thickBot="1">
      <c r="C10" s="14" t="s">
        <v>52</v>
      </c>
      <c r="D10" s="20">
        <f>D6-D8</f>
        <v>10024.060000000001</v>
      </c>
      <c r="E10" s="11"/>
    </row>
    <row r="11" spans="3:6" ht="16.5" thickBot="1">
      <c r="C11" s="10"/>
      <c r="D11" s="21"/>
      <c r="E11" s="11"/>
    </row>
    <row r="12" spans="3:6" ht="16.5" thickBot="1">
      <c r="C12" s="14" t="s">
        <v>53</v>
      </c>
      <c r="D12" s="12">
        <v>0.23860000000000001</v>
      </c>
      <c r="E12" s="11"/>
    </row>
    <row r="13" spans="3:6" ht="16.5" thickBot="1">
      <c r="C13" s="10"/>
      <c r="D13" s="11"/>
      <c r="E13" s="11"/>
    </row>
    <row r="14" spans="3:6" ht="16.5" thickBot="1">
      <c r="C14" s="14" t="s">
        <v>54</v>
      </c>
      <c r="D14" s="11">
        <v>23</v>
      </c>
      <c r="E14" s="11">
        <v>20</v>
      </c>
      <c r="F14" s="18" t="s">
        <v>57</v>
      </c>
    </row>
    <row r="15" spans="3:6" ht="16.5" thickBot="1">
      <c r="C15" s="10"/>
      <c r="D15" s="11"/>
      <c r="E15" s="11"/>
      <c r="F15" s="10"/>
    </row>
    <row r="16" spans="3:6" ht="16.5" thickBot="1">
      <c r="C16" s="14" t="s">
        <v>55</v>
      </c>
      <c r="D16" s="13">
        <v>33</v>
      </c>
      <c r="E16" s="13">
        <v>50</v>
      </c>
      <c r="F16" s="18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PLAN DE FINANCEMENT</vt:lpstr>
      <vt:lpstr>compte de resultat</vt:lpstr>
      <vt:lpstr>SIG</vt:lpstr>
      <vt:lpstr>ratios</vt:lpstr>
      <vt:lpstr>Feuil5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</dc:creator>
  <cp:lastModifiedBy>hugues</cp:lastModifiedBy>
  <dcterms:created xsi:type="dcterms:W3CDTF">2009-12-07T14:00:05Z</dcterms:created>
  <dcterms:modified xsi:type="dcterms:W3CDTF">2011-03-28T13:45:53Z</dcterms:modified>
</cp:coreProperties>
</file>